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Communicatieafdeling\Website\Empas\Downloads\Aangepast voor op de website\Tuinbouw\Haspelcalculator\"/>
    </mc:Choice>
  </mc:AlternateContent>
  <xr:revisionPtr revIDLastSave="0" documentId="13_ncr:1_{5875F7E3-8C13-4AD6-9464-9F187470F4AB}" xr6:coauthVersionLast="40" xr6:coauthVersionMax="40" xr10:uidLastSave="{00000000-0000-0000-0000-000000000000}"/>
  <bookViews>
    <workbookView xWindow="0" yWindow="60" windowWidth="15195" windowHeight="7680" xr2:uid="{00000000-000D-0000-FFFF-FFFF00000000}"/>
  </bookViews>
  <sheets>
    <sheet name="Blad1" sheetId="1" r:id="rId1"/>
  </sheets>
  <definedNames>
    <definedName name="_xlnm.Print_Area" localSheetId="0">Blad1!$A$1:$G$40</definedName>
    <definedName name="DOUBLE_WIDTH">Blad1!$D$13</definedName>
  </definedNames>
  <calcPr calcId="181029"/>
</workbook>
</file>

<file path=xl/calcChain.xml><?xml version="1.0" encoding="utf-8"?>
<calcChain xmlns="http://schemas.openxmlformats.org/spreadsheetml/2006/main">
  <c r="D13" i="1" l="1"/>
  <c r="D14" i="1" l="1"/>
  <c r="E4" i="1"/>
  <c r="H7" i="1" s="1"/>
  <c r="D4" i="1"/>
  <c r="B6" i="1"/>
  <c r="E6" i="1" s="1"/>
  <c r="B7" i="1"/>
  <c r="F8" i="1" l="1"/>
  <c r="F10" i="1" s="1"/>
  <c r="F9" i="1" s="1"/>
  <c r="B18" i="1"/>
  <c r="B27" i="1" s="1"/>
  <c r="D18" i="1"/>
  <c r="D30" i="1" s="1"/>
  <c r="B25" i="1" l="1"/>
  <c r="D26" i="1"/>
  <c r="C18" i="1"/>
  <c r="C30" i="1" s="1"/>
  <c r="B26" i="1"/>
  <c r="B30" i="1"/>
  <c r="B22" i="1"/>
  <c r="D20" i="1"/>
  <c r="B24" i="1"/>
  <c r="B23" i="1"/>
  <c r="B28" i="1"/>
  <c r="B19" i="1"/>
  <c r="F19" i="1" s="1"/>
  <c r="B29" i="1"/>
  <c r="B21" i="1"/>
  <c r="B20" i="1"/>
  <c r="A19" i="1"/>
  <c r="A20" i="1" s="1"/>
  <c r="A21" i="1" s="1"/>
  <c r="A22" i="1" s="1"/>
  <c r="A23" i="1" s="1"/>
  <c r="A24" i="1" s="1"/>
  <c r="D24" i="1"/>
  <c r="D19" i="1"/>
  <c r="H19" i="1" s="1"/>
  <c r="D27" i="1"/>
  <c r="D28" i="1"/>
  <c r="D22" i="1"/>
  <c r="D29" i="1"/>
  <c r="D25" i="1"/>
  <c r="D21" i="1"/>
  <c r="D23" i="1"/>
  <c r="C22" i="1" l="1"/>
  <c r="H20" i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C23" i="1"/>
  <c r="C27" i="1"/>
  <c r="C26" i="1"/>
  <c r="C21" i="1"/>
  <c r="C20" i="1"/>
  <c r="C24" i="1"/>
  <c r="C25" i="1"/>
  <c r="C29" i="1"/>
  <c r="C19" i="1"/>
  <c r="G19" i="1" s="1"/>
  <c r="C28" i="1"/>
  <c r="A25" i="1"/>
  <c r="A26" i="1" s="1"/>
  <c r="A27" i="1" s="1"/>
  <c r="A28" i="1" s="1"/>
  <c r="A29" i="1" s="1"/>
  <c r="A30" i="1" s="1"/>
  <c r="F20" i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G20" i="1" l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C32" i="1" s="1"/>
  <c r="D32" i="1"/>
  <c r="B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</author>
  </authors>
  <commentList>
    <comment ref="A4" authorId="0" shapeId="0" xr:uid="{00000000-0006-0000-0000-000001000000}">
      <text>
        <r>
          <rPr>
            <sz val="9"/>
            <color indexed="81"/>
            <rFont val="Tahoma"/>
            <family val="2"/>
          </rPr>
          <t>Voor Elektrische - en flow-haspels wordt meestal nylaflow slang gebruikt ivm met het lagere gewicht.</t>
        </r>
      </text>
    </comment>
    <comment ref="B9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De correctiefactor is omdat het rekenprogramma er geen rekening mee kan houden dat in de praktijk een slang nooit zo netjes opgerold word.
</t>
        </r>
      </text>
    </comment>
    <comment ref="D32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Als de celkleur rood kleurt kan de gevraagde slanglengte niet op deze haspel.
</t>
        </r>
      </text>
    </comment>
  </commentList>
</comments>
</file>

<file path=xl/sharedStrings.xml><?xml version="1.0" encoding="utf-8"?>
<sst xmlns="http://schemas.openxmlformats.org/spreadsheetml/2006/main" count="111" uniqueCount="97">
  <si>
    <t xml:space="preserve"> </t>
  </si>
  <si>
    <t>mm</t>
  </si>
  <si>
    <t>mtr.</t>
  </si>
  <si>
    <t>WINDINGEN</t>
  </si>
  <si>
    <t>Alfaflex 3/4"</t>
  </si>
  <si>
    <t>Nylaflow 3/4"</t>
  </si>
  <si>
    <t>8 mm</t>
  </si>
  <si>
    <t>8,5 mm</t>
  </si>
  <si>
    <t>9 mm</t>
  </si>
  <si>
    <t>9.5 mm</t>
  </si>
  <si>
    <t>10 mm</t>
  </si>
  <si>
    <t>10.5 mm</t>
  </si>
  <si>
    <t>11.0 mm</t>
  </si>
  <si>
    <t>11.5 mm</t>
  </si>
  <si>
    <t>12.0 mm</t>
  </si>
  <si>
    <t>12.5 mm</t>
  </si>
  <si>
    <t>13.0 mm</t>
  </si>
  <si>
    <t>13.5 mm</t>
  </si>
  <si>
    <t>14.0 mm</t>
  </si>
  <si>
    <t>14.5 mm</t>
  </si>
  <si>
    <t>15.0 mm</t>
  </si>
  <si>
    <t>15.5 mm</t>
  </si>
  <si>
    <t>16.0 mm</t>
  </si>
  <si>
    <t>16.5 mm</t>
  </si>
  <si>
    <t>19.0 mm</t>
  </si>
  <si>
    <t>19.5 mm</t>
  </si>
  <si>
    <t>20.0 mm</t>
  </si>
  <si>
    <t>24 mm</t>
  </si>
  <si>
    <t>25 mm</t>
  </si>
  <si>
    <t>26 mm</t>
  </si>
  <si>
    <t>27 mm</t>
  </si>
  <si>
    <t>28 mm</t>
  </si>
  <si>
    <t>29 mm</t>
  </si>
  <si>
    <t>30 mm</t>
  </si>
  <si>
    <t>STANDAARD</t>
  </si>
  <si>
    <t>Ragno 40 3/8"</t>
  </si>
  <si>
    <t>Ragno 40 1/2"</t>
  </si>
  <si>
    <t>Alfaflex 1"</t>
  </si>
  <si>
    <t>Ragno 80 3/8"</t>
  </si>
  <si>
    <t>Ragno 80 1/2"</t>
  </si>
  <si>
    <t>Nylaflow 1/2" 540</t>
  </si>
  <si>
    <t>M-plus 3/8"</t>
  </si>
  <si>
    <t>Nylaflow 1/2"</t>
  </si>
  <si>
    <t>Nylaflow 3/8"</t>
  </si>
  <si>
    <t>31 mm</t>
  </si>
  <si>
    <t>32 mm</t>
  </si>
  <si>
    <t>33 mm</t>
  </si>
  <si>
    <t>34 mm</t>
  </si>
  <si>
    <t>35 mm</t>
  </si>
  <si>
    <t>36 mm</t>
  </si>
  <si>
    <t>37 mm</t>
  </si>
  <si>
    <t>38 mm</t>
  </si>
  <si>
    <t>39 mm</t>
  </si>
  <si>
    <t>40 mm</t>
  </si>
  <si>
    <t>41 mm</t>
  </si>
  <si>
    <t>42 mm</t>
  </si>
  <si>
    <t>43 mm</t>
  </si>
  <si>
    <t>44 mm</t>
  </si>
  <si>
    <t>45 mm</t>
  </si>
  <si>
    <t>46 mm</t>
  </si>
  <si>
    <t>47 mm</t>
  </si>
  <si>
    <t>48 mm</t>
  </si>
  <si>
    <t>49 mm</t>
  </si>
  <si>
    <t>50 mm</t>
  </si>
  <si>
    <t>Kg</t>
  </si>
  <si>
    <t>Compact-1 1/2"</t>
  </si>
  <si>
    <t>Compact-1 3/4"</t>
  </si>
  <si>
    <t>Compact-1 3/8"</t>
  </si>
  <si>
    <t>REELCALCULATOR</t>
  </si>
  <si>
    <t>Choose reel</t>
  </si>
  <si>
    <t>Choose hose or outside diameter</t>
  </si>
  <si>
    <t>outside diameter</t>
  </si>
  <si>
    <t>inside diameter</t>
  </si>
  <si>
    <t>Max. bend radius hose</t>
  </si>
  <si>
    <t>WEIGHT HOSE EMPTY</t>
  </si>
  <si>
    <t>WEIGHT WATER</t>
  </si>
  <si>
    <t>WEIGHT HOSE + WATER</t>
  </si>
  <si>
    <t>Reel type</t>
  </si>
  <si>
    <t>REEL WIDTH</t>
  </si>
  <si>
    <t>MAX. HOSE LENGTH</t>
  </si>
  <si>
    <t>EXTRA WIDTH</t>
  </si>
  <si>
    <t>CHOOSE REEL</t>
  </si>
  <si>
    <t>Standard mountable electric reel (disc diameter 600mm)</t>
  </si>
  <si>
    <t>Electric flow controlled reel</t>
  </si>
  <si>
    <t>Electric reel mountable or on wheel trolley (disc diameter 700mm)</t>
  </si>
  <si>
    <t>Standard reel (disc diameter 480mm)</t>
  </si>
  <si>
    <t>Reel for large discs (disc diameter 600mm)</t>
  </si>
  <si>
    <t>CHOOSE HOSE</t>
  </si>
  <si>
    <t>DRUM DIAMETER</t>
  </si>
  <si>
    <t>DISC DIAMETER</t>
  </si>
  <si>
    <t>DESIRED METERS</t>
  </si>
  <si>
    <t>APPLIED CORR.FACTOR</t>
  </si>
  <si>
    <t>We use a correction factor in the calculation because the hose is</t>
  </si>
  <si>
    <t>never rolled up so tight as theoretically possible.</t>
  </si>
  <si>
    <t>If the cell color is green, the reel can be used for the required hose length.</t>
  </si>
  <si>
    <t>Only fill the yellow cells.</t>
  </si>
  <si>
    <t>NOTE: YOU CAN NOT DERIVE ANY RIGHTS FROM THIS CALCULATION!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</si>
</sst>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_-* #,##0.00\-;_-* &quot;-&quot;??_-;_-@_-"/>
  </numFmts>
  <fonts count="13" x14ac:knownFonts="1">
    <font>
      <sz val="10"/>
      <name val="Arial"/>
    </font>
    <font>
      <sz val="8"/>
      <name val="Arial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</font>
    <font>
      <sz val="10"/>
      <name val="Arial"/>
      <family val="2"/>
    </font>
    <font>
      <b/>
      <sz val="14"/>
      <color indexed="53"/>
      <name val="Poppins Medium"/>
    </font>
    <font>
      <sz val="10"/>
      <name val="Poppins Medium"/>
    </font>
    <font>
      <b/>
      <i/>
      <sz val="10"/>
      <name val="Poppins Medium"/>
    </font>
    <font>
      <sz val="8"/>
      <name val="Poppins Medium"/>
    </font>
    <font>
      <b/>
      <sz val="8"/>
      <color theme="9" tint="-0.249977111117893"/>
      <name val="Poppins Medium"/>
    </font>
    <font>
      <b/>
      <sz val="10"/>
      <color indexed="9"/>
      <name val="Poppins Medium"/>
    </font>
    <font>
      <b/>
      <sz val="10"/>
      <color rgb="FFFF0000"/>
      <name val="Poppins Medium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19"/>
      </left>
      <right style="thin">
        <color indexed="19"/>
      </right>
      <top/>
      <bottom/>
      <diagonal/>
    </border>
    <border>
      <left style="thin">
        <color indexed="19"/>
      </left>
      <right style="thin">
        <color indexed="19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19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51">
    <xf numFmtId="0" fontId="0" fillId="0" borderId="0" xfId="0"/>
    <xf numFmtId="0" fontId="4" fillId="2" borderId="0" xfId="0" applyFont="1" applyFill="1"/>
    <xf numFmtId="1" fontId="4" fillId="2" borderId="0" xfId="0" applyNumberFormat="1" applyFont="1" applyFill="1"/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5" fillId="2" borderId="0" xfId="0" quotePrefix="1" applyFont="1" applyFill="1" applyProtection="1">
      <protection locked="0"/>
    </xf>
    <xf numFmtId="0" fontId="5" fillId="2" borderId="0" xfId="0" quotePrefix="1" applyFont="1" applyFill="1"/>
    <xf numFmtId="0" fontId="5" fillId="2" borderId="0" xfId="0" applyFont="1" applyFill="1"/>
    <xf numFmtId="0" fontId="7" fillId="5" borderId="0" xfId="0" applyFont="1" applyFill="1" applyAlignment="1">
      <alignment horizontal="left" vertical="center"/>
    </xf>
    <xf numFmtId="0" fontId="7" fillId="5" borderId="0" xfId="0" applyFont="1" applyFill="1"/>
    <xf numFmtId="0" fontId="7" fillId="2" borderId="4" xfId="0" applyFont="1" applyFill="1" applyBorder="1" applyAlignment="1">
      <alignment horizontal="center"/>
    </xf>
    <xf numFmtId="1" fontId="7" fillId="2" borderId="0" xfId="0" applyNumberFormat="1" applyFont="1" applyFill="1"/>
    <xf numFmtId="0" fontId="7" fillId="2" borderId="0" xfId="0" applyFont="1" applyFill="1"/>
    <xf numFmtId="0" fontId="7" fillId="5" borderId="4" xfId="0" applyFont="1" applyFill="1" applyBorder="1" applyAlignment="1">
      <alignment horizontal="left" vertical="center"/>
    </xf>
    <xf numFmtId="164" fontId="7" fillId="0" borderId="4" xfId="1" applyFont="1" applyFill="1" applyBorder="1" applyAlignment="1" applyProtection="1">
      <alignment horizontal="center"/>
    </xf>
    <xf numFmtId="164" fontId="7" fillId="0" borderId="4" xfId="1" applyFont="1" applyFill="1" applyBorder="1" applyAlignment="1">
      <alignment horizontal="center"/>
    </xf>
    <xf numFmtId="0" fontId="7" fillId="2" borderId="4" xfId="0" applyFont="1" applyFill="1" applyBorder="1"/>
    <xf numFmtId="0" fontId="7" fillId="0" borderId="4" xfId="0" applyFont="1" applyFill="1" applyBorder="1" applyAlignment="1" applyProtection="1">
      <alignment horizontal="center"/>
    </xf>
    <xf numFmtId="164" fontId="7" fillId="2" borderId="4" xfId="1" applyFont="1" applyFill="1" applyBorder="1" applyAlignment="1">
      <alignment horizontal="center"/>
    </xf>
    <xf numFmtId="1" fontId="7" fillId="2" borderId="0" xfId="0" applyNumberFormat="1" applyFont="1" applyFill="1" applyProtection="1">
      <protection hidden="1"/>
    </xf>
    <xf numFmtId="0" fontId="7" fillId="5" borderId="4" xfId="0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Protection="1"/>
    <xf numFmtId="0" fontId="7" fillId="2" borderId="6" xfId="0" applyFont="1" applyFill="1" applyBorder="1"/>
    <xf numFmtId="164" fontId="7" fillId="2" borderId="4" xfId="1" applyFont="1" applyFill="1" applyBorder="1" applyAlignment="1" applyProtection="1"/>
    <xf numFmtId="0" fontId="8" fillId="0" borderId="4" xfId="0" applyFont="1" applyFill="1" applyBorder="1" applyAlignment="1" applyProtection="1">
      <alignment horizontal="center"/>
    </xf>
    <xf numFmtId="0" fontId="7" fillId="2" borderId="5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/>
    </xf>
    <xf numFmtId="164" fontId="7" fillId="2" borderId="4" xfId="1" applyFont="1" applyFill="1" applyBorder="1"/>
    <xf numFmtId="0" fontId="8" fillId="0" borderId="0" xfId="0" applyFont="1" applyFill="1" applyBorder="1" applyAlignment="1" applyProtection="1">
      <alignment horizontal="center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7" fillId="2" borderId="15" xfId="0" applyFont="1" applyFill="1" applyBorder="1"/>
    <xf numFmtId="2" fontId="7" fillId="2" borderId="0" xfId="0" applyNumberFormat="1" applyFont="1" applyFill="1" applyBorder="1"/>
    <xf numFmtId="0" fontId="7" fillId="0" borderId="12" xfId="0" applyFont="1" applyFill="1" applyBorder="1"/>
    <xf numFmtId="0" fontId="9" fillId="0" borderId="7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7" fillId="2" borderId="8" xfId="0" applyFont="1" applyFill="1" applyBorder="1"/>
    <xf numFmtId="0" fontId="7" fillId="0" borderId="4" xfId="0" applyFont="1" applyFill="1" applyBorder="1" applyAlignment="1" applyProtection="1">
      <alignment horizontal="center"/>
      <protection locked="0"/>
    </xf>
    <xf numFmtId="0" fontId="7" fillId="0" borderId="11" xfId="0" applyFont="1" applyFill="1" applyBorder="1" applyAlignment="1" applyProtection="1">
      <alignment horizontal="center"/>
      <protection locked="0"/>
    </xf>
    <xf numFmtId="0" fontId="7" fillId="2" borderId="9" xfId="0" applyFont="1" applyFill="1" applyBorder="1"/>
    <xf numFmtId="0" fontId="7" fillId="2" borderId="1" xfId="0" applyFont="1" applyFill="1" applyBorder="1"/>
    <xf numFmtId="0" fontId="7" fillId="2" borderId="10" xfId="0" applyFont="1" applyFill="1" applyBorder="1"/>
    <xf numFmtId="0" fontId="7" fillId="2" borderId="4" xfId="0" applyFont="1" applyFill="1" applyBorder="1" applyAlignment="1">
      <alignment horizontal="left"/>
    </xf>
    <xf numFmtId="1" fontId="11" fillId="3" borderId="14" xfId="0" applyNumberFormat="1" applyFont="1" applyFill="1" applyBorder="1" applyAlignment="1">
      <alignment horizontal="center"/>
    </xf>
    <xf numFmtId="1" fontId="11" fillId="3" borderId="2" xfId="0" applyNumberFormat="1" applyFont="1" applyFill="1" applyBorder="1" applyAlignment="1">
      <alignment horizontal="center"/>
    </xf>
    <xf numFmtId="1" fontId="11" fillId="3" borderId="3" xfId="0" applyNumberFormat="1" applyFont="1" applyFill="1" applyBorder="1" applyAlignment="1">
      <alignment horizontal="center"/>
    </xf>
    <xf numFmtId="0" fontId="7" fillId="5" borderId="4" xfId="0" applyFont="1" applyFill="1" applyBorder="1"/>
    <xf numFmtId="0" fontId="12" fillId="2" borderId="0" xfId="0" applyFont="1" applyFill="1"/>
    <xf numFmtId="0" fontId="6" fillId="4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Protection="1">
      <protection locked="0"/>
    </xf>
  </cellXfs>
  <cellStyles count="2">
    <cellStyle name="Komma" xfId="1" builtinId="3"/>
    <cellStyle name="Standaard" xfId="0" builtinId="0"/>
  </cellStyles>
  <dxfs count="3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1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20" dropStyle="combo" dx="16" fmlaLink="$AA$2" fmlaRange="$Z$2:$Z$65" noThreeD="1" sel="1" val="0"/>
</file>

<file path=xl/ctrlProps/ctrlProp2.xml><?xml version="1.0" encoding="utf-8"?>
<formControlPr xmlns="http://schemas.microsoft.com/office/spreadsheetml/2009/9/main" objectType="Drop" dropLines="5" dropStyle="combo" dx="16" fmlaLink="$K$2" fmlaRange="$K$3:$K$8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</xdr:row>
          <xdr:rowOff>38100</xdr:rowOff>
        </xdr:from>
        <xdr:to>
          <xdr:col>2</xdr:col>
          <xdr:colOff>381000</xdr:colOff>
          <xdr:row>3</xdr:row>
          <xdr:rowOff>238125</xdr:rowOff>
        </xdr:to>
        <xdr:sp macro="" textlink="">
          <xdr:nvSpPr>
            <xdr:cNvPr id="1026" name="Vervolgkeuzelijs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1085850</xdr:colOff>
          <xdr:row>2</xdr:row>
          <xdr:rowOff>47625</xdr:rowOff>
        </xdr:from>
        <xdr:to>
          <xdr:col>2</xdr:col>
          <xdr:colOff>790575</xdr:colOff>
          <xdr:row>2</xdr:row>
          <xdr:rowOff>247650</xdr:rowOff>
        </xdr:to>
        <xdr:sp macro="" textlink="">
          <xdr:nvSpPr>
            <xdr:cNvPr id="1027" name="Vervolgkeuzelijs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1714500</xdr:colOff>
      <xdr:row>0</xdr:row>
      <xdr:rowOff>114300</xdr:rowOff>
    </xdr:from>
    <xdr:to>
      <xdr:col>4</xdr:col>
      <xdr:colOff>0</xdr:colOff>
      <xdr:row>0</xdr:row>
      <xdr:rowOff>1145323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" y="114300"/>
          <a:ext cx="3829050" cy="1031023"/>
        </a:xfrm>
        <a:prstGeom prst="rect">
          <a:avLst/>
        </a:prstGeom>
      </xdr:spPr>
    </xdr:pic>
    <xdr:clientData/>
  </xdr:twoCellAnchor>
  <xdr:twoCellAnchor>
    <xdr:from>
      <xdr:col>35</xdr:col>
      <xdr:colOff>276225</xdr:colOff>
      <xdr:row>8</xdr:row>
      <xdr:rowOff>4762</xdr:rowOff>
    </xdr:from>
    <xdr:to>
      <xdr:col>36</xdr:col>
      <xdr:colOff>581025</xdr:colOff>
      <xdr:row>12</xdr:row>
      <xdr:rowOff>42862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2ADEBFCA-4D6D-4D93-8A60-A7AB9C0225FD}"/>
            </a:ext>
          </a:extLst>
        </xdr:cNvPr>
        <xdr:cNvSpPr txBox="1"/>
      </xdr:nvSpPr>
      <xdr:spPr>
        <a:xfrm>
          <a:off x="8458200" y="3167062"/>
          <a:ext cx="91440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100"/>
        </a:p>
      </xdr:txBody>
    </xdr:sp>
    <xdr:clientData/>
  </xdr:twoCellAnchor>
  <xdr:oneCellAnchor>
    <xdr:from>
      <xdr:col>2</xdr:col>
      <xdr:colOff>171450</xdr:colOff>
      <xdr:row>2</xdr:row>
      <xdr:rowOff>152400</xdr:rowOff>
    </xdr:from>
    <xdr:ext cx="184731" cy="264560"/>
    <xdr:sp macro="" textlink="">
      <xdr:nvSpPr>
        <xdr:cNvPr id="3" name="Tekstvak 2">
          <a:extLst>
            <a:ext uri="{FF2B5EF4-FFF2-40B4-BE49-F238E27FC236}">
              <a16:creationId xmlns:a16="http://schemas.microsoft.com/office/drawing/2014/main" id="{0D4C8D9F-E859-4312-9383-73BFEFEB73DB}"/>
            </a:ext>
          </a:extLst>
        </xdr:cNvPr>
        <xdr:cNvSpPr txBox="1"/>
      </xdr:nvSpPr>
      <xdr:spPr>
        <a:xfrm>
          <a:off x="3276600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l-NL" sz="1100"/>
        </a:p>
      </xdr:txBody>
    </xdr:sp>
    <xdr:clientData/>
  </xdr:one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64"/>
  <sheetViews>
    <sheetView tabSelected="1" workbookViewId="0">
      <selection activeCell="B11" sqref="B11"/>
    </sheetView>
  </sheetViews>
  <sheetFormatPr defaultRowHeight="12.75" x14ac:dyDescent="0.2"/>
  <cols>
    <col min="1" max="1" width="30.7109375" style="1" customWidth="1"/>
    <col min="2" max="2" width="15.85546875" style="1" customWidth="1"/>
    <col min="3" max="3" width="15" style="1" customWidth="1"/>
    <col min="4" max="4" width="21.5703125" style="1" customWidth="1"/>
    <col min="5" max="5" width="15.7109375" style="1" customWidth="1"/>
    <col min="6" max="6" width="10.140625" style="2" customWidth="1"/>
    <col min="7" max="7" width="4.5703125" style="1" customWidth="1"/>
    <col min="8" max="8" width="15.42578125" style="1" hidden="1" customWidth="1"/>
    <col min="9" max="24" width="9.140625" style="1" hidden="1" customWidth="1"/>
    <col min="25" max="25" width="3.5703125" style="1" hidden="1" customWidth="1"/>
    <col min="26" max="26" width="14.7109375" style="1" hidden="1" customWidth="1"/>
    <col min="27" max="40" width="9.140625" style="1" hidden="1" customWidth="1"/>
    <col min="41" max="41" width="0" style="1" hidden="1" customWidth="1"/>
    <col min="42" max="16384" width="9.140625" style="1"/>
  </cols>
  <sheetData>
    <row r="1" spans="1:40" ht="110.25" customHeight="1" x14ac:dyDescent="0.2"/>
    <row r="2" spans="1:40" ht="27" customHeight="1" x14ac:dyDescent="0.8">
      <c r="A2" s="48" t="s">
        <v>68</v>
      </c>
      <c r="B2" s="48"/>
      <c r="C2" s="48"/>
      <c r="D2" s="48"/>
      <c r="E2" s="48"/>
      <c r="F2" s="48"/>
      <c r="G2" s="48"/>
      <c r="K2" s="3">
        <v>1</v>
      </c>
      <c r="Z2" s="50" t="s">
        <v>87</v>
      </c>
      <c r="AA2" s="3">
        <v>1</v>
      </c>
      <c r="AB2" s="3">
        <v>1</v>
      </c>
      <c r="AC2" s="5">
        <v>0</v>
      </c>
      <c r="AD2" s="5">
        <v>0</v>
      </c>
      <c r="AE2" s="6">
        <v>0</v>
      </c>
    </row>
    <row r="3" spans="1:40" ht="21" customHeight="1" x14ac:dyDescent="0.55000000000000004">
      <c r="A3" s="8" t="s">
        <v>69</v>
      </c>
      <c r="B3" s="9"/>
      <c r="C3" s="9"/>
      <c r="D3" s="10" t="s">
        <v>71</v>
      </c>
      <c r="E3" s="10" t="s">
        <v>72</v>
      </c>
      <c r="F3" s="11"/>
      <c r="G3" s="12"/>
      <c r="K3" s="49" t="s">
        <v>81</v>
      </c>
      <c r="Z3" s="3" t="s">
        <v>38</v>
      </c>
      <c r="AA3" s="3"/>
      <c r="AB3" s="3">
        <v>2</v>
      </c>
      <c r="AC3" s="3">
        <v>18</v>
      </c>
      <c r="AD3" s="3">
        <v>0.255</v>
      </c>
      <c r="AE3" s="1">
        <v>10</v>
      </c>
    </row>
    <row r="4" spans="1:40" ht="21.75" customHeight="1" x14ac:dyDescent="0.55000000000000004">
      <c r="A4" s="13" t="s">
        <v>70</v>
      </c>
      <c r="B4" s="9"/>
      <c r="C4" s="9"/>
      <c r="D4" s="14">
        <f>VLOOKUP(AA2,AB2:AE93,2,FALSE)</f>
        <v>0</v>
      </c>
      <c r="E4" s="15">
        <f>VLOOKUP(AA2,AB2:AE93,4,FALSE)</f>
        <v>0</v>
      </c>
      <c r="F4" s="11" t="s">
        <v>1</v>
      </c>
      <c r="G4" s="12"/>
      <c r="K4" s="50" t="s">
        <v>85</v>
      </c>
      <c r="Z4" s="3" t="s">
        <v>39</v>
      </c>
      <c r="AA4" s="3"/>
      <c r="AB4" s="3">
        <v>3</v>
      </c>
      <c r="AC4" s="3">
        <v>21</v>
      </c>
      <c r="AD4" s="3">
        <v>0.34</v>
      </c>
      <c r="AE4" s="1">
        <v>13</v>
      </c>
      <c r="AM4" s="1" t="s">
        <v>0</v>
      </c>
    </row>
    <row r="5" spans="1:40" ht="17.45" customHeight="1" x14ac:dyDescent="0.55000000000000004">
      <c r="A5" s="12"/>
      <c r="B5" s="12"/>
      <c r="C5" s="12" t="s">
        <v>0</v>
      </c>
      <c r="D5" s="12"/>
      <c r="E5" s="12"/>
      <c r="F5" s="11"/>
      <c r="G5" s="12"/>
      <c r="K5" s="49" t="s">
        <v>86</v>
      </c>
      <c r="Z5" s="3" t="s">
        <v>35</v>
      </c>
      <c r="AA5" s="3"/>
      <c r="AB5" s="3">
        <v>4</v>
      </c>
      <c r="AC5" s="3">
        <v>16</v>
      </c>
      <c r="AD5" s="3">
        <v>0.17</v>
      </c>
      <c r="AE5" s="1">
        <v>10</v>
      </c>
    </row>
    <row r="6" spans="1:40" ht="17.45" customHeight="1" x14ac:dyDescent="0.55000000000000004">
      <c r="A6" s="16" t="s">
        <v>88</v>
      </c>
      <c r="B6" s="17">
        <f>IF(K2=2,260,IF(K2=3,260,IF(K2=4,400,IF(K2=5,400,IF(K2=6,250,0)))))</f>
        <v>0</v>
      </c>
      <c r="C6" s="12" t="s">
        <v>1</v>
      </c>
      <c r="D6" s="16" t="s">
        <v>73</v>
      </c>
      <c r="E6" s="18">
        <f>B6/2</f>
        <v>0</v>
      </c>
      <c r="F6" s="11" t="s">
        <v>1</v>
      </c>
      <c r="G6" s="12"/>
      <c r="K6" s="50" t="s">
        <v>82</v>
      </c>
      <c r="Z6" s="3" t="s">
        <v>36</v>
      </c>
      <c r="AA6" s="3"/>
      <c r="AB6" s="3">
        <v>5</v>
      </c>
      <c r="AC6" s="3">
        <v>21</v>
      </c>
      <c r="AD6" s="3">
        <v>0.28000000000000003</v>
      </c>
      <c r="AE6" s="1">
        <v>13</v>
      </c>
    </row>
    <row r="7" spans="1:40" ht="17.45" customHeight="1" x14ac:dyDescent="0.55000000000000004">
      <c r="A7" s="16" t="s">
        <v>89</v>
      </c>
      <c r="B7" s="17">
        <f>IF(K2=2,480,IF(K2=3,600,IF(K2=4,600,IF(K2=5,700,IF(K2=6,550,0)))))</f>
        <v>0</v>
      </c>
      <c r="C7" s="12" t="s">
        <v>1</v>
      </c>
      <c r="D7" s="12"/>
      <c r="E7" s="12"/>
      <c r="F7" s="19"/>
      <c r="G7" s="12"/>
      <c r="H7" s="1">
        <f>+E4/2/100</f>
        <v>0</v>
      </c>
      <c r="K7" s="50" t="s">
        <v>84</v>
      </c>
      <c r="N7" s="7"/>
      <c r="Z7" s="3" t="s">
        <v>43</v>
      </c>
      <c r="AA7" s="3"/>
      <c r="AB7" s="3">
        <v>6</v>
      </c>
      <c r="AC7" s="3">
        <v>14.6</v>
      </c>
      <c r="AD7" s="3">
        <v>0.11600000000000001</v>
      </c>
      <c r="AE7" s="1">
        <v>10</v>
      </c>
    </row>
    <row r="8" spans="1:40" ht="17.45" customHeight="1" x14ac:dyDescent="0.55000000000000004">
      <c r="A8" s="16" t="s">
        <v>90</v>
      </c>
      <c r="B8" s="20">
        <v>0</v>
      </c>
      <c r="C8" s="12" t="s">
        <v>2</v>
      </c>
      <c r="D8" s="21" t="s">
        <v>74</v>
      </c>
      <c r="E8" s="22"/>
      <c r="F8" s="23" t="str">
        <f>IF(E4&gt;0,+VLOOKUP(AA2,AB3:AD44,3,FALSE)*B8,"- ")</f>
        <v xml:space="preserve">- </v>
      </c>
      <c r="G8" s="12" t="s">
        <v>64</v>
      </c>
      <c r="K8" s="49" t="s">
        <v>83</v>
      </c>
      <c r="Z8" s="3" t="s">
        <v>5</v>
      </c>
      <c r="AA8" s="3"/>
      <c r="AB8" s="3">
        <v>7</v>
      </c>
      <c r="AC8" s="3">
        <v>26</v>
      </c>
      <c r="AD8" s="3">
        <v>0.27400000000000002</v>
      </c>
      <c r="AE8" s="1">
        <v>20</v>
      </c>
    </row>
    <row r="9" spans="1:40" ht="17.45" customHeight="1" x14ac:dyDescent="0.55000000000000004">
      <c r="A9" s="21" t="s">
        <v>91</v>
      </c>
      <c r="B9" s="24">
        <v>0.78</v>
      </c>
      <c r="C9" s="12"/>
      <c r="D9" s="25" t="s">
        <v>75</v>
      </c>
      <c r="E9" s="26"/>
      <c r="F9" s="27" t="str">
        <f>IF(E4&gt;0,+F10-F8,"-")</f>
        <v>-</v>
      </c>
      <c r="G9" s="12" t="s">
        <v>64</v>
      </c>
      <c r="Z9" s="3" t="s">
        <v>40</v>
      </c>
      <c r="AA9" s="3"/>
      <c r="AB9" s="3">
        <v>8</v>
      </c>
      <c r="AC9" s="3">
        <v>20.100000000000001</v>
      </c>
      <c r="AD9" s="3">
        <v>0.21</v>
      </c>
      <c r="AE9" s="1">
        <v>12</v>
      </c>
    </row>
    <row r="10" spans="1:40" ht="17.45" customHeight="1" x14ac:dyDescent="0.55000000000000004">
      <c r="A10" s="12" t="s">
        <v>92</v>
      </c>
      <c r="B10" s="28"/>
      <c r="C10" s="12"/>
      <c r="D10" s="16" t="s">
        <v>76</v>
      </c>
      <c r="E10" s="16"/>
      <c r="F10" s="27" t="str">
        <f>IF(E4&gt;0,+(H7*H7*PI()*B8*10)+F8,"-")</f>
        <v>-</v>
      </c>
      <c r="G10" s="12" t="s">
        <v>64</v>
      </c>
      <c r="Z10" s="3" t="s">
        <v>42</v>
      </c>
      <c r="AA10" s="3"/>
      <c r="AB10" s="3">
        <v>9</v>
      </c>
      <c r="AC10" s="3">
        <v>18.100000000000001</v>
      </c>
      <c r="AD10" s="3">
        <v>0.155</v>
      </c>
      <c r="AE10" s="1">
        <v>12</v>
      </c>
    </row>
    <row r="11" spans="1:40" ht="17.45" customHeight="1" x14ac:dyDescent="0.55000000000000004">
      <c r="A11" s="12" t="s">
        <v>93</v>
      </c>
      <c r="B11" s="12"/>
      <c r="C11" s="12"/>
      <c r="D11" s="12"/>
      <c r="E11" s="12"/>
      <c r="F11" s="12"/>
      <c r="G11" s="12"/>
      <c r="Z11" s="3" t="s">
        <v>41</v>
      </c>
      <c r="AA11" s="3"/>
      <c r="AB11" s="3">
        <v>10</v>
      </c>
      <c r="AC11" s="3">
        <v>18.5</v>
      </c>
      <c r="AD11" s="3">
        <v>0.27200000000000002</v>
      </c>
      <c r="AE11" s="1">
        <v>10</v>
      </c>
      <c r="AN11" s="1" t="s">
        <v>0</v>
      </c>
    </row>
    <row r="12" spans="1:40" ht="17.45" customHeight="1" thickBot="1" x14ac:dyDescent="0.6">
      <c r="A12" s="29"/>
      <c r="B12" s="30"/>
      <c r="C12" s="31"/>
      <c r="D12" s="29"/>
      <c r="E12" s="29"/>
      <c r="F12" s="32"/>
      <c r="G12" s="12"/>
      <c r="Z12" s="4" t="s">
        <v>67</v>
      </c>
      <c r="AA12" s="3"/>
      <c r="AB12" s="3">
        <v>11</v>
      </c>
      <c r="AC12" s="3">
        <v>16.5</v>
      </c>
      <c r="AD12" s="3">
        <v>0.28999999999999998</v>
      </c>
      <c r="AE12" s="1">
        <v>9.5</v>
      </c>
    </row>
    <row r="13" spans="1:40" ht="17.45" customHeight="1" x14ac:dyDescent="0.55000000000000004">
      <c r="A13" s="33" t="s">
        <v>77</v>
      </c>
      <c r="B13" s="34" t="s">
        <v>34</v>
      </c>
      <c r="C13" s="34" t="s">
        <v>80</v>
      </c>
      <c r="D13" s="35" t="str">
        <f>IF(K2&lt;4,"DOUBLE WIDTH",IF(K2=6,"FLOW-haspel","E-HASPEL"))</f>
        <v>DOUBLE WIDTH</v>
      </c>
      <c r="E13" s="12"/>
      <c r="F13" s="11"/>
      <c r="G13" s="12"/>
      <c r="Z13" s="4" t="s">
        <v>65</v>
      </c>
      <c r="AA13" s="3"/>
      <c r="AB13" s="3">
        <v>12</v>
      </c>
      <c r="AC13" s="3">
        <v>19</v>
      </c>
      <c r="AD13" s="3">
        <v>0.35</v>
      </c>
      <c r="AE13" s="1">
        <v>12.7</v>
      </c>
    </row>
    <row r="14" spans="1:40" ht="17.45" customHeight="1" thickBot="1" x14ac:dyDescent="0.6">
      <c r="A14" s="36" t="s">
        <v>78</v>
      </c>
      <c r="B14" s="37">
        <v>300</v>
      </c>
      <c r="C14" s="37">
        <v>450</v>
      </c>
      <c r="D14" s="38">
        <f>IF(K2=4,340,IF(K2=5,340,IF(K2=6,230,600)))</f>
        <v>600</v>
      </c>
      <c r="E14" s="12"/>
      <c r="F14" s="11"/>
      <c r="G14" s="12"/>
      <c r="Z14" s="4" t="s">
        <v>66</v>
      </c>
      <c r="AA14" s="3"/>
      <c r="AB14" s="3">
        <v>13</v>
      </c>
      <c r="AC14" s="3">
        <v>26.2</v>
      </c>
      <c r="AD14" s="3">
        <v>0.56999999999999995</v>
      </c>
      <c r="AE14" s="1">
        <v>19</v>
      </c>
    </row>
    <row r="15" spans="1:40" ht="17.45" hidden="1" customHeight="1" x14ac:dyDescent="0.55000000000000004">
      <c r="A15" s="39"/>
      <c r="B15" s="29"/>
      <c r="C15" s="40"/>
      <c r="D15" s="41"/>
      <c r="E15" s="12"/>
      <c r="F15" s="11"/>
      <c r="G15" s="12" t="s">
        <v>0</v>
      </c>
      <c r="Z15" s="3" t="s">
        <v>4</v>
      </c>
      <c r="AA15" s="3"/>
      <c r="AB15" s="3">
        <v>14</v>
      </c>
      <c r="AC15" s="3">
        <v>25.5</v>
      </c>
      <c r="AD15" s="3">
        <v>0.27</v>
      </c>
      <c r="AE15" s="1">
        <v>19</v>
      </c>
    </row>
    <row r="16" spans="1:40" ht="17.45" hidden="1" customHeight="1" x14ac:dyDescent="0.55000000000000004">
      <c r="A16" s="39"/>
      <c r="B16" s="40" t="s">
        <v>0</v>
      </c>
      <c r="C16" s="40"/>
      <c r="D16" s="41"/>
      <c r="E16" s="12"/>
      <c r="F16" s="11"/>
      <c r="G16" s="12"/>
      <c r="Z16" s="3" t="s">
        <v>37</v>
      </c>
      <c r="AA16" s="3"/>
      <c r="AB16" s="3">
        <v>15</v>
      </c>
      <c r="AC16" s="3">
        <v>32.5</v>
      </c>
      <c r="AD16" s="3">
        <v>0.42</v>
      </c>
      <c r="AE16" s="1">
        <v>25</v>
      </c>
    </row>
    <row r="17" spans="1:39" ht="17.45" hidden="1" customHeight="1" x14ac:dyDescent="0.55000000000000004">
      <c r="A17" s="39"/>
      <c r="B17" s="40" t="s">
        <v>0</v>
      </c>
      <c r="C17" s="40" t="s">
        <v>0</v>
      </c>
      <c r="D17" s="41"/>
      <c r="E17" s="12"/>
      <c r="F17" s="11"/>
      <c r="G17" s="12"/>
      <c r="Z17" s="3" t="s">
        <v>6</v>
      </c>
      <c r="AA17" s="3"/>
      <c r="AB17" s="3">
        <v>16</v>
      </c>
      <c r="AC17" s="3">
        <v>8</v>
      </c>
      <c r="AD17" s="3"/>
    </row>
    <row r="18" spans="1:39" ht="17.45" hidden="1" customHeight="1" x14ac:dyDescent="0.55000000000000004">
      <c r="A18" s="39" t="s">
        <v>3</v>
      </c>
      <c r="B18" s="40" t="e">
        <f>INT(B14/$D$4)</f>
        <v>#DIV/0!</v>
      </c>
      <c r="C18" s="40" t="e">
        <f>INT(C14/$D$4)</f>
        <v>#DIV/0!</v>
      </c>
      <c r="D18" s="41" t="e">
        <f>INT(D14/$D$4)</f>
        <v>#DIV/0!</v>
      </c>
      <c r="E18" s="12"/>
      <c r="F18" s="11"/>
      <c r="G18" s="12"/>
      <c r="Z18" s="3" t="s">
        <v>7</v>
      </c>
      <c r="AA18" s="3"/>
      <c r="AB18" s="3">
        <v>17</v>
      </c>
      <c r="AC18" s="3">
        <v>8.5</v>
      </c>
      <c r="AD18" s="3"/>
    </row>
    <row r="19" spans="1:39" ht="17.45" hidden="1" customHeight="1" x14ac:dyDescent="0.55000000000000004">
      <c r="A19" s="39">
        <f>B6+(2*D4)</f>
        <v>0</v>
      </c>
      <c r="B19" s="40" t="e">
        <f t="shared" ref="B19:B30" si="0">(($B$6+($D$4*E19))*PI()/1000*$B$18)*$B$9</f>
        <v>#DIV/0!</v>
      </c>
      <c r="C19" s="40" t="e">
        <f t="shared" ref="C19:C30" si="1">(($B$6+($D$4*E19))*PI()/1000*$C$18)*$B$9</f>
        <v>#DIV/0!</v>
      </c>
      <c r="D19" s="41" t="e">
        <f t="shared" ref="D19:D30" si="2">(($B$6+($D$4*E19))*PI()/1000*$D$18)*$B$9</f>
        <v>#DIV/0!</v>
      </c>
      <c r="E19" s="12">
        <v>1</v>
      </c>
      <c r="F19" s="11" t="e">
        <f>B19</f>
        <v>#DIV/0!</v>
      </c>
      <c r="G19" s="11" t="e">
        <f>C19</f>
        <v>#DIV/0!</v>
      </c>
      <c r="H19" s="2" t="e">
        <f>D19</f>
        <v>#DIV/0!</v>
      </c>
      <c r="Z19" s="3" t="s">
        <v>8</v>
      </c>
      <c r="AA19" s="3"/>
      <c r="AB19" s="3">
        <v>18</v>
      </c>
      <c r="AC19" s="3">
        <v>9</v>
      </c>
      <c r="AD19" s="3"/>
    </row>
    <row r="20" spans="1:39" ht="17.45" hidden="1" customHeight="1" x14ac:dyDescent="0.55000000000000004">
      <c r="A20" s="39">
        <f>A19+(2*D4)</f>
        <v>0</v>
      </c>
      <c r="B20" s="40" t="e">
        <f t="shared" si="0"/>
        <v>#DIV/0!</v>
      </c>
      <c r="C20" s="40" t="e">
        <f t="shared" si="1"/>
        <v>#DIV/0!</v>
      </c>
      <c r="D20" s="41" t="e">
        <f t="shared" si="2"/>
        <v>#DIV/0!</v>
      </c>
      <c r="E20" s="12">
        <v>2</v>
      </c>
      <c r="F20" s="11" t="e">
        <f t="shared" ref="F20:F30" si="3">F19+B20</f>
        <v>#DIV/0!</v>
      </c>
      <c r="G20" s="11" t="e">
        <f t="shared" ref="G20:G30" si="4">G19+C20</f>
        <v>#DIV/0!</v>
      </c>
      <c r="H20" s="2" t="e">
        <f t="shared" ref="H20:H30" si="5">H19+D20</f>
        <v>#DIV/0!</v>
      </c>
      <c r="Z20" s="3" t="s">
        <v>9</v>
      </c>
      <c r="AA20" s="3"/>
      <c r="AB20" s="3">
        <v>19</v>
      </c>
      <c r="AC20" s="3">
        <v>9.5</v>
      </c>
      <c r="AD20" s="3"/>
    </row>
    <row r="21" spans="1:39" ht="17.45" hidden="1" customHeight="1" x14ac:dyDescent="0.55000000000000004">
      <c r="A21" s="39">
        <f>A20+(2*D4)</f>
        <v>0</v>
      </c>
      <c r="B21" s="40" t="e">
        <f t="shared" si="0"/>
        <v>#DIV/0!</v>
      </c>
      <c r="C21" s="40" t="e">
        <f t="shared" si="1"/>
        <v>#DIV/0!</v>
      </c>
      <c r="D21" s="41" t="e">
        <f t="shared" si="2"/>
        <v>#DIV/0!</v>
      </c>
      <c r="E21" s="12">
        <v>3</v>
      </c>
      <c r="F21" s="11" t="e">
        <f t="shared" si="3"/>
        <v>#DIV/0!</v>
      </c>
      <c r="G21" s="11" t="e">
        <f t="shared" si="4"/>
        <v>#DIV/0!</v>
      </c>
      <c r="H21" s="2" t="e">
        <f t="shared" si="5"/>
        <v>#DIV/0!</v>
      </c>
      <c r="Z21" s="3" t="s">
        <v>10</v>
      </c>
      <c r="AA21" s="3"/>
      <c r="AB21" s="3">
        <v>20</v>
      </c>
      <c r="AC21" s="3">
        <v>10</v>
      </c>
      <c r="AD21" s="3"/>
    </row>
    <row r="22" spans="1:39" ht="17.45" hidden="1" customHeight="1" x14ac:dyDescent="0.55000000000000004">
      <c r="A22" s="39">
        <f>A21+(2*D4)</f>
        <v>0</v>
      </c>
      <c r="B22" s="40" t="e">
        <f t="shared" si="0"/>
        <v>#DIV/0!</v>
      </c>
      <c r="C22" s="40" t="e">
        <f t="shared" si="1"/>
        <v>#DIV/0!</v>
      </c>
      <c r="D22" s="41" t="e">
        <f t="shared" si="2"/>
        <v>#DIV/0!</v>
      </c>
      <c r="E22" s="12">
        <v>4</v>
      </c>
      <c r="F22" s="11" t="e">
        <f t="shared" si="3"/>
        <v>#DIV/0!</v>
      </c>
      <c r="G22" s="11" t="e">
        <f t="shared" si="4"/>
        <v>#DIV/0!</v>
      </c>
      <c r="H22" s="2" t="e">
        <f t="shared" si="5"/>
        <v>#DIV/0!</v>
      </c>
      <c r="Z22" s="3" t="s">
        <v>11</v>
      </c>
      <c r="AA22" s="3"/>
      <c r="AB22" s="3">
        <v>21</v>
      </c>
      <c r="AC22" s="3">
        <v>10.5</v>
      </c>
      <c r="AD22" s="3"/>
    </row>
    <row r="23" spans="1:39" ht="17.45" hidden="1" customHeight="1" x14ac:dyDescent="0.55000000000000004">
      <c r="A23" s="39">
        <f>A22+(2*D4)</f>
        <v>0</v>
      </c>
      <c r="B23" s="40" t="e">
        <f t="shared" si="0"/>
        <v>#DIV/0!</v>
      </c>
      <c r="C23" s="40" t="e">
        <f t="shared" si="1"/>
        <v>#DIV/0!</v>
      </c>
      <c r="D23" s="41" t="e">
        <f t="shared" si="2"/>
        <v>#DIV/0!</v>
      </c>
      <c r="E23" s="12">
        <v>5</v>
      </c>
      <c r="F23" s="11" t="e">
        <f t="shared" si="3"/>
        <v>#DIV/0!</v>
      </c>
      <c r="G23" s="11" t="e">
        <f t="shared" si="4"/>
        <v>#DIV/0!</v>
      </c>
      <c r="H23" s="2" t="e">
        <f t="shared" si="5"/>
        <v>#DIV/0!</v>
      </c>
      <c r="Z23" s="3" t="s">
        <v>12</v>
      </c>
      <c r="AA23" s="3"/>
      <c r="AB23" s="3">
        <v>22</v>
      </c>
      <c r="AC23" s="3">
        <v>11</v>
      </c>
      <c r="AD23" s="3"/>
    </row>
    <row r="24" spans="1:39" ht="17.45" hidden="1" customHeight="1" x14ac:dyDescent="0.55000000000000004">
      <c r="A24" s="39">
        <f>A23+(2*D4)</f>
        <v>0</v>
      </c>
      <c r="B24" s="40" t="e">
        <f t="shared" si="0"/>
        <v>#DIV/0!</v>
      </c>
      <c r="C24" s="40" t="e">
        <f t="shared" si="1"/>
        <v>#DIV/0!</v>
      </c>
      <c r="D24" s="41" t="e">
        <f t="shared" si="2"/>
        <v>#DIV/0!</v>
      </c>
      <c r="E24" s="12">
        <v>6</v>
      </c>
      <c r="F24" s="11" t="e">
        <f t="shared" si="3"/>
        <v>#DIV/0!</v>
      </c>
      <c r="G24" s="11" t="e">
        <f t="shared" si="4"/>
        <v>#DIV/0!</v>
      </c>
      <c r="H24" s="2" t="e">
        <f t="shared" si="5"/>
        <v>#DIV/0!</v>
      </c>
      <c r="Z24" s="3" t="s">
        <v>13</v>
      </c>
      <c r="AA24" s="3"/>
      <c r="AB24" s="3">
        <v>23</v>
      </c>
      <c r="AC24" s="3">
        <v>11.5</v>
      </c>
      <c r="AD24" s="3"/>
    </row>
    <row r="25" spans="1:39" ht="17.45" hidden="1" customHeight="1" x14ac:dyDescent="0.55000000000000004">
      <c r="A25" s="39">
        <f>A24+(2*D4)</f>
        <v>0</v>
      </c>
      <c r="B25" s="40" t="e">
        <f t="shared" si="0"/>
        <v>#DIV/0!</v>
      </c>
      <c r="C25" s="40" t="e">
        <f t="shared" si="1"/>
        <v>#DIV/0!</v>
      </c>
      <c r="D25" s="41" t="e">
        <f t="shared" si="2"/>
        <v>#DIV/0!</v>
      </c>
      <c r="E25" s="12">
        <v>7</v>
      </c>
      <c r="F25" s="11" t="e">
        <f t="shared" si="3"/>
        <v>#DIV/0!</v>
      </c>
      <c r="G25" s="11" t="e">
        <f t="shared" si="4"/>
        <v>#DIV/0!</v>
      </c>
      <c r="H25" s="2" t="e">
        <f t="shared" si="5"/>
        <v>#DIV/0!</v>
      </c>
      <c r="Z25" s="3" t="s">
        <v>14</v>
      </c>
      <c r="AA25" s="3"/>
      <c r="AB25" s="3">
        <v>24</v>
      </c>
      <c r="AC25" s="3">
        <v>12</v>
      </c>
      <c r="AD25" s="3"/>
    </row>
    <row r="26" spans="1:39" ht="17.45" hidden="1" customHeight="1" x14ac:dyDescent="0.55000000000000004">
      <c r="A26" s="39">
        <f>A25+(2*D4)</f>
        <v>0</v>
      </c>
      <c r="B26" s="40" t="e">
        <f t="shared" si="0"/>
        <v>#DIV/0!</v>
      </c>
      <c r="C26" s="40" t="e">
        <f t="shared" si="1"/>
        <v>#DIV/0!</v>
      </c>
      <c r="D26" s="41" t="e">
        <f t="shared" si="2"/>
        <v>#DIV/0!</v>
      </c>
      <c r="E26" s="12">
        <v>8</v>
      </c>
      <c r="F26" s="11" t="e">
        <f t="shared" si="3"/>
        <v>#DIV/0!</v>
      </c>
      <c r="G26" s="11" t="e">
        <f t="shared" si="4"/>
        <v>#DIV/0!</v>
      </c>
      <c r="H26" s="2" t="e">
        <f t="shared" si="5"/>
        <v>#DIV/0!</v>
      </c>
      <c r="Z26" s="3" t="s">
        <v>15</v>
      </c>
      <c r="AA26" s="3"/>
      <c r="AB26" s="3">
        <v>25</v>
      </c>
      <c r="AC26" s="3">
        <v>12.5</v>
      </c>
      <c r="AD26" s="3"/>
    </row>
    <row r="27" spans="1:39" ht="17.45" hidden="1" customHeight="1" x14ac:dyDescent="0.55000000000000004">
      <c r="A27" s="39">
        <f>A26+(2*D4)</f>
        <v>0</v>
      </c>
      <c r="B27" s="40" t="e">
        <f t="shared" si="0"/>
        <v>#DIV/0!</v>
      </c>
      <c r="C27" s="40" t="e">
        <f t="shared" si="1"/>
        <v>#DIV/0!</v>
      </c>
      <c r="D27" s="41" t="e">
        <f t="shared" si="2"/>
        <v>#DIV/0!</v>
      </c>
      <c r="E27" s="12">
        <v>9</v>
      </c>
      <c r="F27" s="11" t="e">
        <f t="shared" si="3"/>
        <v>#DIV/0!</v>
      </c>
      <c r="G27" s="11" t="e">
        <f t="shared" si="4"/>
        <v>#DIV/0!</v>
      </c>
      <c r="H27" s="2" t="e">
        <f t="shared" si="5"/>
        <v>#DIV/0!</v>
      </c>
      <c r="Z27" s="3" t="s">
        <v>16</v>
      </c>
      <c r="AA27" s="3"/>
      <c r="AB27" s="3">
        <v>26</v>
      </c>
      <c r="AC27" s="3">
        <v>13</v>
      </c>
      <c r="AD27" s="3"/>
    </row>
    <row r="28" spans="1:39" ht="17.45" hidden="1" customHeight="1" x14ac:dyDescent="0.55000000000000004">
      <c r="A28" s="39">
        <f>A27+(2*D4)</f>
        <v>0</v>
      </c>
      <c r="B28" s="40" t="e">
        <f t="shared" si="0"/>
        <v>#DIV/0!</v>
      </c>
      <c r="C28" s="40" t="e">
        <f t="shared" si="1"/>
        <v>#DIV/0!</v>
      </c>
      <c r="D28" s="41" t="e">
        <f t="shared" si="2"/>
        <v>#DIV/0!</v>
      </c>
      <c r="E28" s="12">
        <v>10</v>
      </c>
      <c r="F28" s="11" t="e">
        <f t="shared" si="3"/>
        <v>#DIV/0!</v>
      </c>
      <c r="G28" s="11" t="e">
        <f t="shared" si="4"/>
        <v>#DIV/0!</v>
      </c>
      <c r="H28" s="2" t="e">
        <f t="shared" si="5"/>
        <v>#DIV/0!</v>
      </c>
      <c r="Z28" s="3" t="s">
        <v>17</v>
      </c>
      <c r="AA28" s="3"/>
      <c r="AB28" s="3">
        <v>27</v>
      </c>
      <c r="AC28" s="3">
        <v>13.5</v>
      </c>
      <c r="AD28" s="3"/>
    </row>
    <row r="29" spans="1:39" ht="17.45" hidden="1" customHeight="1" x14ac:dyDescent="0.55000000000000004">
      <c r="A29" s="39">
        <f>A28+(2*D4)</f>
        <v>0</v>
      </c>
      <c r="B29" s="40" t="e">
        <f t="shared" si="0"/>
        <v>#DIV/0!</v>
      </c>
      <c r="C29" s="40" t="e">
        <f t="shared" si="1"/>
        <v>#DIV/0!</v>
      </c>
      <c r="D29" s="41" t="e">
        <f t="shared" si="2"/>
        <v>#DIV/0!</v>
      </c>
      <c r="E29" s="12">
        <v>11</v>
      </c>
      <c r="F29" s="11" t="e">
        <f t="shared" si="3"/>
        <v>#DIV/0!</v>
      </c>
      <c r="G29" s="11" t="e">
        <f t="shared" si="4"/>
        <v>#DIV/0!</v>
      </c>
      <c r="H29" s="2" t="e">
        <f t="shared" si="5"/>
        <v>#DIV/0!</v>
      </c>
      <c r="Z29" s="3" t="s">
        <v>18</v>
      </c>
      <c r="AA29" s="3"/>
      <c r="AB29" s="3">
        <v>28</v>
      </c>
      <c r="AC29" s="3">
        <v>14</v>
      </c>
      <c r="AD29" s="3"/>
    </row>
    <row r="30" spans="1:39" ht="17.45" hidden="1" customHeight="1" x14ac:dyDescent="0.55000000000000004">
      <c r="A30" s="39">
        <f>A29+(2*D4)</f>
        <v>0</v>
      </c>
      <c r="B30" s="40" t="e">
        <f t="shared" si="0"/>
        <v>#DIV/0!</v>
      </c>
      <c r="C30" s="40" t="e">
        <f t="shared" si="1"/>
        <v>#DIV/0!</v>
      </c>
      <c r="D30" s="41" t="e">
        <f t="shared" si="2"/>
        <v>#DIV/0!</v>
      </c>
      <c r="E30" s="12">
        <v>12</v>
      </c>
      <c r="F30" s="11" t="e">
        <f t="shared" si="3"/>
        <v>#DIV/0!</v>
      </c>
      <c r="G30" s="11" t="e">
        <f t="shared" si="4"/>
        <v>#DIV/0!</v>
      </c>
      <c r="H30" s="2" t="e">
        <f t="shared" si="5"/>
        <v>#DIV/0!</v>
      </c>
      <c r="Z30" s="3" t="s">
        <v>19</v>
      </c>
      <c r="AA30" s="3"/>
      <c r="AB30" s="3">
        <v>29</v>
      </c>
      <c r="AC30" s="3">
        <v>14.5</v>
      </c>
      <c r="AD30" s="3"/>
    </row>
    <row r="31" spans="1:39" ht="17.45" hidden="1" customHeight="1" thickBot="1" x14ac:dyDescent="0.6">
      <c r="A31" s="39"/>
      <c r="B31" s="40"/>
      <c r="C31" s="40"/>
      <c r="D31" s="41"/>
      <c r="E31" s="12"/>
      <c r="F31" s="11"/>
      <c r="G31" s="12"/>
      <c r="Z31" s="3" t="s">
        <v>20</v>
      </c>
      <c r="AA31" s="3"/>
      <c r="AB31" s="3">
        <v>30</v>
      </c>
      <c r="AC31" s="3">
        <v>15</v>
      </c>
      <c r="AD31" s="3"/>
    </row>
    <row r="32" spans="1:39" ht="20.25" thickBot="1" x14ac:dyDescent="0.6">
      <c r="A32" s="42" t="s">
        <v>79</v>
      </c>
      <c r="B32" s="43">
        <f>IF(D4=0,0,INT(VLOOKUP($B$7,$A$19:$H$30,6,TRUE)))</f>
        <v>0</v>
      </c>
      <c r="C32" s="44">
        <f>IF(D4=0,0,INT(VLOOKUP($B$7,$A$19:$H$30,7,TRUE)))</f>
        <v>0</v>
      </c>
      <c r="D32" s="45">
        <f>IF(D4=0,0,INT(VLOOKUP($B$7,$A$19:$H$30,8,TRUE)))</f>
        <v>0</v>
      </c>
      <c r="E32" s="12" t="s">
        <v>2</v>
      </c>
      <c r="F32" s="11"/>
      <c r="G32" s="12"/>
      <c r="Z32" s="3" t="s">
        <v>21</v>
      </c>
      <c r="AA32" s="3"/>
      <c r="AB32" s="3">
        <v>31</v>
      </c>
      <c r="AC32" s="3">
        <v>15.5</v>
      </c>
      <c r="AD32" s="3"/>
      <c r="AM32" s="1" t="s">
        <v>0</v>
      </c>
    </row>
    <row r="33" spans="1:30" ht="19.5" x14ac:dyDescent="0.55000000000000004">
      <c r="A33" s="29" t="s">
        <v>0</v>
      </c>
      <c r="B33" s="12"/>
      <c r="C33" s="12"/>
      <c r="D33" s="12"/>
      <c r="E33" s="12"/>
      <c r="F33" s="11"/>
      <c r="G33" s="12"/>
      <c r="Z33" s="3" t="s">
        <v>22</v>
      </c>
      <c r="AA33" s="3"/>
      <c r="AB33" s="3">
        <v>32</v>
      </c>
      <c r="AC33" s="3">
        <v>16</v>
      </c>
      <c r="AD33" s="3"/>
    </row>
    <row r="34" spans="1:30" ht="19.5" x14ac:dyDescent="0.55000000000000004">
      <c r="A34" s="29" t="s">
        <v>94</v>
      </c>
      <c r="B34" s="12"/>
      <c r="C34" s="12"/>
      <c r="D34" s="12"/>
      <c r="E34" s="12"/>
      <c r="F34" s="11"/>
      <c r="G34" s="12"/>
      <c r="Z34" s="3" t="s">
        <v>23</v>
      </c>
      <c r="AA34" s="3"/>
      <c r="AB34" s="3">
        <v>33</v>
      </c>
      <c r="AC34" s="3">
        <v>16.5</v>
      </c>
      <c r="AD34" s="3"/>
    </row>
    <row r="35" spans="1:30" ht="19.5" x14ac:dyDescent="0.55000000000000004">
      <c r="A35" s="12"/>
      <c r="B35" s="12"/>
      <c r="C35" s="12"/>
      <c r="D35" s="12"/>
      <c r="E35" s="12"/>
      <c r="F35" s="11"/>
      <c r="G35" s="12"/>
      <c r="Z35" s="3" t="s">
        <v>24</v>
      </c>
      <c r="AA35" s="3"/>
      <c r="AB35" s="3">
        <v>34</v>
      </c>
      <c r="AC35" s="3">
        <v>19</v>
      </c>
      <c r="AD35" s="3"/>
    </row>
    <row r="36" spans="1:30" ht="19.5" x14ac:dyDescent="0.55000000000000004">
      <c r="A36" s="46"/>
      <c r="B36" s="12" t="s">
        <v>95</v>
      </c>
      <c r="C36" s="12"/>
      <c r="D36" s="12"/>
      <c r="E36" s="12"/>
      <c r="F36" s="11"/>
      <c r="G36" s="12"/>
      <c r="Z36" s="3" t="s">
        <v>25</v>
      </c>
      <c r="AA36" s="3"/>
      <c r="AB36" s="3">
        <v>35</v>
      </c>
      <c r="AC36" s="3">
        <v>19.5</v>
      </c>
      <c r="AD36" s="3"/>
    </row>
    <row r="37" spans="1:30" ht="19.5" x14ac:dyDescent="0.55000000000000004">
      <c r="A37" s="12"/>
      <c r="B37" s="12"/>
      <c r="C37" s="12"/>
      <c r="D37" s="12"/>
      <c r="E37" s="12"/>
      <c r="F37" s="11"/>
      <c r="G37" s="12"/>
      <c r="Z37" s="3" t="s">
        <v>26</v>
      </c>
      <c r="AA37" s="3"/>
      <c r="AB37" s="3">
        <v>36</v>
      </c>
      <c r="AC37" s="3">
        <v>20</v>
      </c>
      <c r="AD37" s="3"/>
    </row>
    <row r="38" spans="1:30" ht="19.5" x14ac:dyDescent="0.55000000000000004">
      <c r="A38" s="47" t="s">
        <v>96</v>
      </c>
      <c r="B38" s="12"/>
      <c r="C38" s="12"/>
      <c r="D38" s="12"/>
      <c r="E38" s="12"/>
      <c r="F38" s="11"/>
      <c r="G38" s="12"/>
      <c r="Z38" s="3" t="s">
        <v>27</v>
      </c>
      <c r="AA38" s="3"/>
      <c r="AB38" s="3">
        <v>37</v>
      </c>
      <c r="AC38" s="3">
        <v>24</v>
      </c>
      <c r="AD38" s="3"/>
    </row>
    <row r="39" spans="1:30" x14ac:dyDescent="0.2">
      <c r="A39" s="49"/>
      <c r="Z39" s="3" t="s">
        <v>28</v>
      </c>
      <c r="AA39" s="3"/>
      <c r="AB39" s="3">
        <v>38</v>
      </c>
      <c r="AC39" s="3">
        <v>25</v>
      </c>
      <c r="AD39" s="3"/>
    </row>
    <row r="40" spans="1:30" x14ac:dyDescent="0.2">
      <c r="Z40" s="3" t="s">
        <v>29</v>
      </c>
      <c r="AA40" s="3"/>
      <c r="AB40" s="3">
        <v>39</v>
      </c>
      <c r="AC40" s="3">
        <v>26</v>
      </c>
      <c r="AD40" s="3"/>
    </row>
    <row r="41" spans="1:30" x14ac:dyDescent="0.2">
      <c r="Z41" s="3" t="s">
        <v>30</v>
      </c>
      <c r="AA41" s="3"/>
      <c r="AB41" s="3">
        <v>40</v>
      </c>
      <c r="AC41" s="3">
        <v>27</v>
      </c>
      <c r="AD41" s="3"/>
    </row>
    <row r="42" spans="1:30" x14ac:dyDescent="0.2">
      <c r="Z42" s="3" t="s">
        <v>31</v>
      </c>
      <c r="AA42" s="3"/>
      <c r="AB42" s="3">
        <v>41</v>
      </c>
      <c r="AC42" s="3">
        <v>28</v>
      </c>
      <c r="AD42" s="3"/>
    </row>
    <row r="43" spans="1:30" x14ac:dyDescent="0.2">
      <c r="Z43" s="3" t="s">
        <v>32</v>
      </c>
      <c r="AA43" s="3"/>
      <c r="AB43" s="3">
        <v>42</v>
      </c>
      <c r="AC43" s="3">
        <v>29</v>
      </c>
      <c r="AD43" s="3"/>
    </row>
    <row r="44" spans="1:30" x14ac:dyDescent="0.2">
      <c r="Z44" s="3" t="s">
        <v>33</v>
      </c>
      <c r="AA44" s="3"/>
      <c r="AB44" s="3">
        <v>43</v>
      </c>
      <c r="AC44" s="3">
        <v>30</v>
      </c>
      <c r="AD44" s="3"/>
    </row>
    <row r="45" spans="1:30" x14ac:dyDescent="0.2">
      <c r="Z45" s="3" t="s">
        <v>44</v>
      </c>
      <c r="AB45" s="3">
        <v>44</v>
      </c>
      <c r="AC45" s="3">
        <v>31</v>
      </c>
    </row>
    <row r="46" spans="1:30" x14ac:dyDescent="0.2">
      <c r="Z46" s="3" t="s">
        <v>45</v>
      </c>
      <c r="AB46" s="3">
        <v>45</v>
      </c>
      <c r="AC46" s="3">
        <v>32</v>
      </c>
    </row>
    <row r="47" spans="1:30" x14ac:dyDescent="0.2">
      <c r="Z47" s="3" t="s">
        <v>46</v>
      </c>
      <c r="AB47" s="3">
        <v>46</v>
      </c>
      <c r="AC47" s="3">
        <v>33</v>
      </c>
    </row>
    <row r="48" spans="1:30" x14ac:dyDescent="0.2">
      <c r="Z48" s="3" t="s">
        <v>47</v>
      </c>
      <c r="AB48" s="3">
        <v>47</v>
      </c>
      <c r="AC48" s="3">
        <v>34</v>
      </c>
    </row>
    <row r="49" spans="1:29" x14ac:dyDescent="0.2">
      <c r="Z49" s="3" t="s">
        <v>48</v>
      </c>
      <c r="AB49" s="3">
        <v>48</v>
      </c>
      <c r="AC49" s="3">
        <v>35</v>
      </c>
    </row>
    <row r="50" spans="1:29" x14ac:dyDescent="0.2">
      <c r="Z50" s="3" t="s">
        <v>49</v>
      </c>
      <c r="AB50" s="3">
        <v>49</v>
      </c>
      <c r="AC50" s="3">
        <v>36</v>
      </c>
    </row>
    <row r="51" spans="1:29" x14ac:dyDescent="0.2">
      <c r="Z51" s="3" t="s">
        <v>50</v>
      </c>
      <c r="AB51" s="3">
        <v>50</v>
      </c>
      <c r="AC51" s="3">
        <v>37</v>
      </c>
    </row>
    <row r="52" spans="1:29" x14ac:dyDescent="0.2">
      <c r="Z52" s="3" t="s">
        <v>51</v>
      </c>
      <c r="AB52" s="3">
        <v>51</v>
      </c>
      <c r="AC52" s="3">
        <v>38</v>
      </c>
    </row>
    <row r="53" spans="1:29" x14ac:dyDescent="0.2">
      <c r="Z53" s="3" t="s">
        <v>52</v>
      </c>
      <c r="AB53" s="3">
        <v>52</v>
      </c>
      <c r="AC53" s="3">
        <v>39</v>
      </c>
    </row>
    <row r="54" spans="1:29" x14ac:dyDescent="0.2">
      <c r="Z54" s="3" t="s">
        <v>53</v>
      </c>
      <c r="AB54" s="3">
        <v>53</v>
      </c>
      <c r="AC54" s="3">
        <v>40</v>
      </c>
    </row>
    <row r="55" spans="1:29" x14ac:dyDescent="0.2">
      <c r="Z55" s="3" t="s">
        <v>54</v>
      </c>
      <c r="AB55" s="3">
        <v>54</v>
      </c>
      <c r="AC55" s="3">
        <v>41</v>
      </c>
    </row>
    <row r="56" spans="1:29" x14ac:dyDescent="0.2">
      <c r="A56" s="7"/>
      <c r="Z56" s="3" t="s">
        <v>55</v>
      </c>
      <c r="AB56" s="3">
        <v>55</v>
      </c>
      <c r="AC56" s="3">
        <v>42</v>
      </c>
    </row>
    <row r="57" spans="1:29" x14ac:dyDescent="0.2">
      <c r="Z57" s="3" t="s">
        <v>56</v>
      </c>
      <c r="AB57" s="3">
        <v>56</v>
      </c>
      <c r="AC57" s="3">
        <v>43</v>
      </c>
    </row>
    <row r="58" spans="1:29" x14ac:dyDescent="0.2">
      <c r="Z58" s="3" t="s">
        <v>57</v>
      </c>
      <c r="AB58" s="3">
        <v>57</v>
      </c>
      <c r="AC58" s="3">
        <v>44</v>
      </c>
    </row>
    <row r="59" spans="1:29" x14ac:dyDescent="0.2">
      <c r="Z59" s="3" t="s">
        <v>58</v>
      </c>
      <c r="AB59" s="3">
        <v>58</v>
      </c>
      <c r="AC59" s="3">
        <v>45</v>
      </c>
    </row>
    <row r="60" spans="1:29" x14ac:dyDescent="0.2">
      <c r="Z60" s="3" t="s">
        <v>59</v>
      </c>
      <c r="AB60" s="3">
        <v>59</v>
      </c>
      <c r="AC60" s="3">
        <v>46</v>
      </c>
    </row>
    <row r="61" spans="1:29" x14ac:dyDescent="0.2">
      <c r="Z61" s="3" t="s">
        <v>60</v>
      </c>
      <c r="AB61" s="3">
        <v>60</v>
      </c>
      <c r="AC61" s="3">
        <v>47</v>
      </c>
    </row>
    <row r="62" spans="1:29" x14ac:dyDescent="0.2">
      <c r="Z62" s="3" t="s">
        <v>61</v>
      </c>
      <c r="AB62" s="3">
        <v>61</v>
      </c>
      <c r="AC62" s="3">
        <v>48</v>
      </c>
    </row>
    <row r="63" spans="1:29" x14ac:dyDescent="0.2">
      <c r="Z63" s="3" t="s">
        <v>62</v>
      </c>
      <c r="AB63" s="3">
        <v>62</v>
      </c>
      <c r="AC63" s="3">
        <v>49</v>
      </c>
    </row>
    <row r="64" spans="1:29" x14ac:dyDescent="0.2">
      <c r="Z64" s="3" t="s">
        <v>63</v>
      </c>
      <c r="AB64" s="3">
        <v>63</v>
      </c>
      <c r="AC64" s="3">
        <v>50</v>
      </c>
    </row>
  </sheetData>
  <sheetProtection formatCells="0" formatColumns="0" formatRows="0" insertColumns="0" insertRows="0" insertHyperlinks="0" deleteColumns="0" deleteRows="0"/>
  <protectedRanges>
    <protectedRange password="C1D0" sqref="B4" name="SLANG"/>
    <protectedRange password="D7B3" sqref="B8" name="METERS"/>
    <protectedRange password="D3E1" sqref="B3" name="HASPEL"/>
  </protectedRanges>
  <mergeCells count="1">
    <mergeCell ref="A2:G2"/>
  </mergeCells>
  <phoneticPr fontId="1" type="noConversion"/>
  <conditionalFormatting sqref="D13:D14">
    <cfRule type="cellIs" dxfId="2" priority="1" stopIfTrue="1" operator="equal">
      <formula>"B E R G"</formula>
    </cfRule>
  </conditionalFormatting>
  <conditionalFormatting sqref="B32:D32">
    <cfRule type="cellIs" dxfId="1" priority="2" stopIfTrue="1" operator="greaterThanOrEqual">
      <formula>$B$8</formula>
    </cfRule>
    <cfRule type="cellIs" dxfId="0" priority="3" stopIfTrue="1" operator="lessThan">
      <formula>"$B$7"</formula>
    </cfRule>
  </conditionalFormatting>
  <pageMargins left="0.75" right="0.75" top="1" bottom="1" header="0.5" footer="0.5"/>
  <pageSetup paperSize="9" orientation="landscape" r:id="rId1"/>
  <headerFooter alignWithMargins="0">
    <oddFooter>&amp;L(C)copyright RJ de Jonge 2012&amp;Cversie 1.0 &amp;R&amp;D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Vervolgkeuzelijst 2">
              <controlPr defaultSize="0" autoLine="0" autoPict="0">
                <anchor moveWithCells="1">
                  <from>
                    <xdr:col>1</xdr:col>
                    <xdr:colOff>19050</xdr:colOff>
                    <xdr:row>3</xdr:row>
                    <xdr:rowOff>38100</xdr:rowOff>
                  </from>
                  <to>
                    <xdr:col>2</xdr:col>
                    <xdr:colOff>381000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Vervolgkeuzelijst 3">
              <controlPr defaultSize="0" autoLine="0" autoPict="0">
                <anchor moveWithCells="1">
                  <from>
                    <xdr:col>0</xdr:col>
                    <xdr:colOff>1085850</xdr:colOff>
                    <xdr:row>2</xdr:row>
                    <xdr:rowOff>47625</xdr:rowOff>
                  </from>
                  <to>
                    <xdr:col>2</xdr:col>
                    <xdr:colOff>790575</xdr:colOff>
                    <xdr:row>2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DOUBLE_WIDTH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Linda Joosten (Empas B.V.)</cp:lastModifiedBy>
  <cp:lastPrinted>2012-08-22T06:38:58Z</cp:lastPrinted>
  <dcterms:created xsi:type="dcterms:W3CDTF">2009-12-18T10:30:48Z</dcterms:created>
  <dcterms:modified xsi:type="dcterms:W3CDTF">2018-12-10T12:44:53Z</dcterms:modified>
</cp:coreProperties>
</file>